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_JoB\A-Výkresy\2025\2507_Campus\DSP\Učebna\"/>
    </mc:Choice>
  </mc:AlternateContent>
  <xr:revisionPtr revIDLastSave="0" documentId="8_{AD88E804-15FD-4903-AD63-4385240145A9}" xr6:coauthVersionLast="47" xr6:coauthVersionMax="47" xr10:uidLastSave="{00000000-0000-0000-0000-000000000000}"/>
  <bookViews>
    <workbookView xWindow="-28920" yWindow="-120" windowWidth="29040" windowHeight="15840" activeTab="1" xr2:uid="{E72E6732-54E5-4F05-B5F8-580493E2F27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Pol'!$A$1:$U$32</definedName>
    <definedName name="_xlnm.Print_Area" localSheetId="1">Stavba!$A$1:$J$49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48" i="1" l="1"/>
  <c r="I49" i="1" s="1"/>
  <c r="I47" i="1"/>
  <c r="G39" i="1"/>
  <c r="F39" i="1"/>
  <c r="G22" i="12"/>
  <c r="AC22" i="12"/>
  <c r="AD22" i="12"/>
  <c r="F9" i="12"/>
  <c r="G9" i="12"/>
  <c r="M9" i="12" s="1"/>
  <c r="I9" i="12"/>
  <c r="I8" i="12" s="1"/>
  <c r="K9" i="12"/>
  <c r="K8" i="12" s="1"/>
  <c r="O9" i="12"/>
  <c r="Q9" i="12"/>
  <c r="Q8" i="12" s="1"/>
  <c r="U9" i="12"/>
  <c r="U8" i="12" s="1"/>
  <c r="F10" i="12"/>
  <c r="G10" i="12"/>
  <c r="M10" i="12" s="1"/>
  <c r="I10" i="12"/>
  <c r="K10" i="12"/>
  <c r="O10" i="12"/>
  <c r="Q10" i="12"/>
  <c r="U10" i="12"/>
  <c r="F11" i="12"/>
  <c r="G11" i="12"/>
  <c r="I11" i="12"/>
  <c r="K11" i="12"/>
  <c r="M11" i="12"/>
  <c r="O11" i="12"/>
  <c r="O8" i="12" s="1"/>
  <c r="Q11" i="12"/>
  <c r="U11" i="12"/>
  <c r="F12" i="12"/>
  <c r="G12" i="12"/>
  <c r="M12" i="12" s="1"/>
  <c r="I12" i="12"/>
  <c r="K12" i="12"/>
  <c r="O12" i="12"/>
  <c r="Q12" i="12"/>
  <c r="U12" i="12"/>
  <c r="F13" i="12"/>
  <c r="G13" i="12"/>
  <c r="M13" i="12" s="1"/>
  <c r="I13" i="12"/>
  <c r="K13" i="12"/>
  <c r="O13" i="12"/>
  <c r="Q13" i="12"/>
  <c r="U13" i="12"/>
  <c r="F14" i="12"/>
  <c r="G14" i="12"/>
  <c r="I14" i="12"/>
  <c r="K14" i="12"/>
  <c r="M14" i="12"/>
  <c r="O14" i="12"/>
  <c r="Q14" i="12"/>
  <c r="U14" i="12"/>
  <c r="F15" i="12"/>
  <c r="G15" i="12"/>
  <c r="M15" i="12" s="1"/>
  <c r="I15" i="12"/>
  <c r="K15" i="12"/>
  <c r="O15" i="12"/>
  <c r="Q15" i="12"/>
  <c r="U15" i="12"/>
  <c r="F16" i="12"/>
  <c r="G16" i="12"/>
  <c r="M16" i="12" s="1"/>
  <c r="I16" i="12"/>
  <c r="K16" i="12"/>
  <c r="O16" i="12"/>
  <c r="Q16" i="12"/>
  <c r="U16" i="12"/>
  <c r="F17" i="12"/>
  <c r="G17" i="12"/>
  <c r="I17" i="12"/>
  <c r="K17" i="12"/>
  <c r="M17" i="12"/>
  <c r="O17" i="12"/>
  <c r="Q17" i="12"/>
  <c r="U17" i="12"/>
  <c r="K18" i="12"/>
  <c r="F19" i="12"/>
  <c r="G19" i="12"/>
  <c r="M19" i="12" s="1"/>
  <c r="I19" i="12"/>
  <c r="I18" i="12" s="1"/>
  <c r="K19" i="12"/>
  <c r="O19" i="12"/>
  <c r="O18" i="12" s="1"/>
  <c r="Q19" i="12"/>
  <c r="Q18" i="12" s="1"/>
  <c r="U19" i="12"/>
  <c r="U18" i="12" s="1"/>
  <c r="F20" i="12"/>
  <c r="G20" i="12" s="1"/>
  <c r="M20" i="12" s="1"/>
  <c r="I20" i="12"/>
  <c r="K20" i="12"/>
  <c r="O20" i="12"/>
  <c r="Q20" i="12"/>
  <c r="U20" i="12"/>
  <c r="I20" i="1"/>
  <c r="I19" i="1"/>
  <c r="I18" i="1"/>
  <c r="I17" i="1"/>
  <c r="I16" i="1"/>
  <c r="G27" i="1"/>
  <c r="F40" i="1"/>
  <c r="G23" i="1" s="1"/>
  <c r="G40" i="1"/>
  <c r="G25" i="1" s="1"/>
  <c r="G26" i="1" s="1"/>
  <c r="H39" i="1"/>
  <c r="I39" i="1" s="1"/>
  <c r="I40" i="1" s="1"/>
  <c r="J39" i="1" s="1"/>
  <c r="J40" i="1" s="1"/>
  <c r="J28" i="1"/>
  <c r="J26" i="1"/>
  <c r="G38" i="1"/>
  <c r="F38" i="1"/>
  <c r="J23" i="1"/>
  <c r="J24" i="1"/>
  <c r="J25" i="1"/>
  <c r="J27" i="1"/>
  <c r="E24" i="1"/>
  <c r="E26" i="1"/>
  <c r="H40" i="1" l="1"/>
  <c r="G24" i="1"/>
  <c r="G29" i="1" s="1"/>
  <c r="G28" i="1"/>
  <c r="M18" i="12"/>
  <c r="M8" i="12"/>
  <c r="G8" i="12"/>
  <c r="G18" i="12"/>
  <c r="I2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69A24ADD-829F-4419-8C58-3D53FB2453EC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ADE7896E-C145-4587-A641-8C27BE7E65CC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E5C0FEC2-A275-4DBB-9658-DD45947A10E8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AA66D363-F626-416F-BA84-96F7BC3A2FBD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36D59057-7C90-4FF3-8C5C-FDD645D17EAD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DFEF8BE8-67EC-4F77-97BD-06F13CF43BB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<sst xmlns="http://schemas.openxmlformats.org/spreadsheetml/2006/main" count="172" uniqueCount="114">
  <si>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</si>
  <si>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</si>
  <si>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</si>
  <si>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</si>
  <si>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</si>
  <si>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</si>
  <si>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</si>
  <si>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</si>
  <si>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</si>
  <si>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</si>
  <si>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</si>
  <si>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</si>
  <si>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</si>
  <si>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</si>
  <si>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</si>
  <si>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</si>
  <si>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</si>
  <si>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</si>
  <si>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</si>
  <si>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</si>
  <si>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</si>
  <si>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</si>
  <si>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</si>
  <si>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</si>
  <si>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</si>
  <si>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</si>
  <si>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</si>
  <si>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</si>
  <si>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</si>
  <si>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</si>
  <si>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</si>
  <si>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</si>
  <si>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</si>
  <si>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</si>
  <si>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</si>
  <si>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</si>
  <si>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</si>
  <si>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</si>
  <si>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</si>
  <si>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</si>
  <si>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</si>
  <si>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</si>
  <si>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</si>
  <si>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</si>
  <si>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</si>
  <si>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D.1.4.1 ZTI</t>
  </si>
  <si>
    <t>Rozpočet</t>
  </si>
  <si>
    <t>Celkem za stavbu</t>
  </si>
  <si>
    <t>CZK</t>
  </si>
  <si>
    <t>Rekapitulace dílů</t>
  </si>
  <si>
    <t>Typ dílu</t>
  </si>
  <si>
    <t>721</t>
  </si>
  <si>
    <t>Vnitřní kanalizace</t>
  </si>
  <si>
    <t>767</t>
  </si>
  <si>
    <t>Konstrukce zámečnické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</si>
  <si>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</si>
  <si>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</si>
  <si>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</si>
  <si>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</si>
  <si>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</si>
  <si>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</si>
  <si>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</si>
  <si>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</si>
  <si>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</si>
  <si>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</si>
  <si>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</si>
  <si>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</si>
  <si>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</si>
  <si>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</si>
  <si>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</si>
  <si>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</si>
  <si>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</si>
  <si>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</si>
  <si>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</si>
  <si>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</si>
  <si>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</si>
  <si>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</si>
  <si>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</si>
  <si>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</si>
  <si>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</si>
  <si>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</si>
  <si>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</si>
  <si>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</si>
  <si>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</si>
  <si>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721176101R00</t>
  </si>
  <si>
    <t>Potrubí HT připojovací DN 32</t>
  </si>
  <si>
    <t>m</t>
  </si>
  <si>
    <t>POL1_0</t>
  </si>
  <si>
    <t>721176114R00</t>
  </si>
  <si>
    <t>Potrubí  odpadní svislé DN70</t>
  </si>
  <si>
    <t>721194103R00</t>
  </si>
  <si>
    <t>Vyvedení odpadních výpustek, D 32 x 1,8 mm</t>
  </si>
  <si>
    <t>kus</t>
  </si>
  <si>
    <t>Mimo RTS</t>
  </si>
  <si>
    <t>Protipožární manžeta, odolnost dle PBŘ</t>
  </si>
  <si>
    <t>ks</t>
  </si>
  <si>
    <t>Jádrový vývrt do 150mm</t>
  </si>
  <si>
    <t>721200010RA0</t>
  </si>
  <si>
    <t>Demontáž  potrubí PP-HT</t>
  </si>
  <si>
    <t>Sekání a zapravení drážky 150x150mm, cihla,beton</t>
  </si>
  <si>
    <t>721290111R00</t>
  </si>
  <si>
    <t>Zkouška těsnosti kanalizace vodou DN 125</t>
  </si>
  <si>
    <t>998721101R00</t>
  </si>
  <si>
    <t>Přesun hmot pro vnitřní kanalizaci, výšky do 12 m</t>
  </si>
  <si>
    <t>t</t>
  </si>
  <si>
    <t>Systémové upevnění potrubí, např. Hilti nebo obdobné</t>
  </si>
  <si>
    <t>kg</t>
  </si>
  <si>
    <t>998767101R00</t>
  </si>
  <si>
    <t>Přesun hmot pro zámečnické konstr., výšky do 12 m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</si>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</sst>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6" fillId="0" borderId="33" xfId="0" applyNumberFormat="1" applyFont="1" applyBorder="1" applyAlignment="1">
      <alignment vertical="top" shrinkToFit="1"/>
    </xf>
    <xf numFmtId="17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7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8EC9248A-8CC9-4568-8659-F5664B58E13A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2FACC-B17E-4A91-87AE-990F4F69A455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78" t="s">
        <v>39</v>
      </c>
      <c r="B2" s="78"/>
      <c r="C2" s="78"/>
      <c r="D2" s="78"/>
      <c r="E2" s="78"/>
      <c r="F2" s="78"/>
      <c r="G2" s="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596C74-BE81-4915-A41E-8C02756E0F89}">
  <sheetPr codeName="List5112">
    <tabColor rgb="FF66FF66"/>
  </sheetPr>
  <dimension ref="A1:O52"/>
  <sheetViews>
    <sheetView showGridLines="0" tabSelected="1" topLeftCell="B24" zoomScaleNormal="100" zoomScaleSheetLayoutView="75" workbookViewId="0">
      <selection activeCell="H32" sqref="H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91" t="s">
        <v>42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 x14ac:dyDescent="0.2">
      <c r="A2" s="4"/>
      <c r="B2" s="105" t="s">
        <v>40</v>
      </c>
      <c r="C2" s="106"/>
      <c r="D2" s="107" t="s">
        <v>45</v>
      </c>
      <c r="E2" s="108"/>
      <c r="F2" s="108"/>
      <c r="G2" s="108"/>
      <c r="H2" s="108"/>
      <c r="I2" s="108"/>
      <c r="J2" s="109"/>
      <c r="O2" s="2"/>
    </row>
    <row r="3" spans="1:15" ht="23.25" hidden="1" customHeight="1" x14ac:dyDescent="0.2">
      <c r="A3" s="4"/>
      <c r="B3" s="110" t="s">
        <v>43</v>
      </c>
      <c r="C3" s="111"/>
      <c r="D3" s="112"/>
      <c r="E3" s="113"/>
      <c r="F3" s="113"/>
      <c r="G3" s="113"/>
      <c r="H3" s="113"/>
      <c r="I3" s="113"/>
      <c r="J3" s="114"/>
    </row>
    <row r="4" spans="1:15" ht="23.25" hidden="1" customHeight="1" x14ac:dyDescent="0.2">
      <c r="A4" s="4"/>
      <c r="B4" s="115" t="s">
        <v>44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 x14ac:dyDescent="0.2">
      <c r="A5" s="4"/>
      <c r="B5" s="45" t="s">
        <v>21</v>
      </c>
      <c r="C5" s="5"/>
      <c r="D5" s="121"/>
      <c r="E5" s="25"/>
      <c r="F5" s="25"/>
      <c r="G5" s="25"/>
      <c r="H5" s="27" t="s">
        <v>33</v>
      </c>
      <c r="I5" s="121"/>
      <c r="J5" s="11"/>
    </row>
    <row r="6" spans="1:15" ht="15.75" customHeight="1" x14ac:dyDescent="0.2">
      <c r="A6" s="4"/>
      <c r="B6" s="39"/>
      <c r="C6" s="25"/>
      <c r="D6" s="121"/>
      <c r="E6" s="25"/>
      <c r="F6" s="25"/>
      <c r="G6" s="25"/>
      <c r="H6" s="27" t="s">
        <v>34</v>
      </c>
      <c r="I6" s="121"/>
      <c r="J6" s="11"/>
    </row>
    <row r="7" spans="1:15" ht="15.75" customHeight="1" x14ac:dyDescent="0.2">
      <c r="A7" s="4"/>
      <c r="B7" s="40"/>
      <c r="C7" s="122"/>
      <c r="D7" s="104"/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123"/>
      <c r="E11" s="123"/>
      <c r="F11" s="123"/>
      <c r="G11" s="123"/>
      <c r="H11" s="27" t="s">
        <v>33</v>
      </c>
      <c r="I11" s="127"/>
      <c r="J11" s="11"/>
    </row>
    <row r="12" spans="1:15" ht="15.75" customHeight="1" x14ac:dyDescent="0.2">
      <c r="A12" s="4"/>
      <c r="B12" s="39"/>
      <c r="C12" s="25"/>
      <c r="D12" s="124"/>
      <c r="E12" s="124"/>
      <c r="F12" s="124"/>
      <c r="G12" s="124"/>
      <c r="H12" s="27" t="s">
        <v>34</v>
      </c>
      <c r="I12" s="127"/>
      <c r="J12" s="11"/>
    </row>
    <row r="13" spans="1:15" ht="15.75" customHeight="1" x14ac:dyDescent="0.2">
      <c r="A13" s="4"/>
      <c r="B13" s="40"/>
      <c r="C13" s="126"/>
      <c r="D13" s="125"/>
      <c r="E13" s="125"/>
      <c r="F13" s="125"/>
      <c r="G13" s="125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83"/>
      <c r="F15" s="83"/>
      <c r="G15" s="98"/>
      <c r="H15" s="98"/>
      <c r="I15" s="98" t="s">
        <v>28</v>
      </c>
      <c r="J15" s="99"/>
    </row>
    <row r="16" spans="1:15" ht="23.25" customHeight="1" x14ac:dyDescent="0.2">
      <c r="A16" s="186" t="s">
        <v>23</v>
      </c>
      <c r="B16" s="187" t="s">
        <v>23</v>
      </c>
      <c r="C16" s="56"/>
      <c r="D16" s="57"/>
      <c r="E16" s="80"/>
      <c r="F16" s="81"/>
      <c r="G16" s="80"/>
      <c r="H16" s="81"/>
      <c r="I16" s="80">
        <f>SUMIF(F47:F48,A16,I47:I48)+SUMIF(F47:F48,"PSU",I47:I48)</f>
        <v>0</v>
      </c>
      <c r="J16" s="82"/>
    </row>
    <row r="17" spans="1:10" ht="23.25" customHeight="1" x14ac:dyDescent="0.2">
      <c r="A17" s="186" t="s">
        <v>24</v>
      </c>
      <c r="B17" s="187" t="s">
        <v>24</v>
      </c>
      <c r="C17" s="56"/>
      <c r="D17" s="57"/>
      <c r="E17" s="80"/>
      <c r="F17" s="81"/>
      <c r="G17" s="80"/>
      <c r="H17" s="81"/>
      <c r="I17" s="80">
        <f>SUMIF(F47:F48,A17,I47:I48)</f>
        <v>0</v>
      </c>
      <c r="J17" s="82"/>
    </row>
    <row r="18" spans="1:10" ht="23.25" customHeight="1" x14ac:dyDescent="0.2">
      <c r="A18" s="186" t="s">
        <v>25</v>
      </c>
      <c r="B18" s="187" t="s">
        <v>25</v>
      </c>
      <c r="C18" s="56"/>
      <c r="D18" s="57"/>
      <c r="E18" s="80"/>
      <c r="F18" s="81"/>
      <c r="G18" s="80"/>
      <c r="H18" s="81"/>
      <c r="I18" s="80">
        <f>SUMIF(F47:F48,A18,I47:I48)</f>
        <v>0</v>
      </c>
      <c r="J18" s="82"/>
    </row>
    <row r="19" spans="1:10" ht="23.25" customHeight="1" x14ac:dyDescent="0.2">
      <c r="A19" s="186" t="s">
        <v>55</v>
      </c>
      <c r="B19" s="187" t="s">
        <v>26</v>
      </c>
      <c r="C19" s="56"/>
      <c r="D19" s="57"/>
      <c r="E19" s="80"/>
      <c r="F19" s="81"/>
      <c r="G19" s="80"/>
      <c r="H19" s="81"/>
      <c r="I19" s="80">
        <f>SUMIF(F47:F48,A19,I47:I48)</f>
        <v>0</v>
      </c>
      <c r="J19" s="82"/>
    </row>
    <row r="20" spans="1:10" ht="23.25" customHeight="1" x14ac:dyDescent="0.2">
      <c r="A20" s="186" t="s">
        <v>56</v>
      </c>
      <c r="B20" s="187" t="s">
        <v>27</v>
      </c>
      <c r="C20" s="56"/>
      <c r="D20" s="57"/>
      <c r="E20" s="80"/>
      <c r="F20" s="81"/>
      <c r="G20" s="80"/>
      <c r="H20" s="81"/>
      <c r="I20" s="80">
        <f>SUMIF(F47:F48,A20,I47:I48)</f>
        <v>0</v>
      </c>
      <c r="J20" s="82"/>
    </row>
    <row r="21" spans="1:10" ht="23.25" customHeight="1" x14ac:dyDescent="0.2">
      <c r="A21" s="4"/>
      <c r="B21" s="72" t="s">
        <v>28</v>
      </c>
      <c r="C21" s="73"/>
      <c r="D21" s="74"/>
      <c r="E21" s="89"/>
      <c r="F21" s="97"/>
      <c r="G21" s="89"/>
      <c r="H21" s="97"/>
      <c r="I21" s="89">
        <f>SUM(I16:J20)</f>
        <v>0</v>
      </c>
      <c r="J21" s="90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12</v>
      </c>
      <c r="F23" s="59" t="s">
        <v>0</v>
      </c>
      <c r="G23" s="87">
        <f>ZakladDPHSniVypocet</f>
        <v>0</v>
      </c>
      <c r="H23" s="88"/>
      <c r="I23" s="88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12</v>
      </c>
      <c r="F24" s="59" t="s">
        <v>0</v>
      </c>
      <c r="G24" s="85">
        <f>ZakladDPHSni*SazbaDPH1/100</f>
        <v>0</v>
      </c>
      <c r="H24" s="86"/>
      <c r="I24" s="86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87">
        <f>ZakladDPHZaklVypocet</f>
        <v>0</v>
      </c>
      <c r="H25" s="88"/>
      <c r="I25" s="88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4">
        <f>ZakladDPHZakl*SazbaDPH2/100</f>
        <v>0</v>
      </c>
      <c r="H26" s="95"/>
      <c r="I26" s="95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96">
        <f>0</f>
        <v>0</v>
      </c>
      <c r="H27" s="96"/>
      <c r="I27" s="96"/>
      <c r="J27" s="61" t="str">
        <f t="shared" si="0"/>
        <v>CZK</v>
      </c>
    </row>
    <row r="28" spans="1:10" ht="27.75" hidden="1" customHeight="1" thickBot="1" x14ac:dyDescent="0.25">
      <c r="A28" s="4"/>
      <c r="B28" s="151" t="s">
        <v>22</v>
      </c>
      <c r="C28" s="152"/>
      <c r="D28" s="152"/>
      <c r="E28" s="153"/>
      <c r="F28" s="154"/>
      <c r="G28" s="155">
        <f>ZakladDPHSniVypocet+ZakladDPHZaklVypocet</f>
        <v>0</v>
      </c>
      <c r="H28" s="155"/>
      <c r="I28" s="155"/>
      <c r="J28" s="156" t="str">
        <f t="shared" si="0"/>
        <v>CZK</v>
      </c>
    </row>
    <row r="29" spans="1:10" ht="27.75" customHeight="1" thickBot="1" x14ac:dyDescent="0.25">
      <c r="A29" s="4"/>
      <c r="B29" s="151" t="s">
        <v>35</v>
      </c>
      <c r="C29" s="157"/>
      <c r="D29" s="157"/>
      <c r="E29" s="157"/>
      <c r="F29" s="157"/>
      <c r="G29" s="158">
        <f>ZakladDPHSni+DPHSni+ZakladDPHZakl+DPHZakl+Zaokrouhleni</f>
        <v>0</v>
      </c>
      <c r="H29" s="158"/>
      <c r="I29" s="158"/>
      <c r="J29" s="159" t="s">
        <v>48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/>
      <c r="I32" s="37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">
      <c r="A34" s="29"/>
      <c r="B34" s="29"/>
      <c r="C34" s="30"/>
      <c r="D34" s="79"/>
      <c r="E34" s="79"/>
      <c r="F34" s="30"/>
      <c r="G34" s="79"/>
      <c r="H34" s="79"/>
      <c r="I34" s="79"/>
      <c r="J34" s="36"/>
    </row>
    <row r="35" spans="1:10" ht="12.75" customHeight="1" x14ac:dyDescent="0.2">
      <c r="A35" s="4"/>
      <c r="B35" s="4"/>
      <c r="C35" s="5"/>
      <c r="D35" s="84" t="s">
        <v>2</v>
      </c>
      <c r="E35" s="84"/>
      <c r="F35" s="5"/>
      <c r="G35" s="43"/>
      <c r="H35" s="13" t="s">
        <v>3</v>
      </c>
      <c r="I35" s="43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5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10" ht="25.5" hidden="1" customHeight="1" x14ac:dyDescent="0.2">
      <c r="A38" s="130" t="s">
        <v>37</v>
      </c>
      <c r="B38" s="132" t="s">
        <v>16</v>
      </c>
      <c r="C38" s="133" t="s">
        <v>5</v>
      </c>
      <c r="D38" s="134"/>
      <c r="E38" s="134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5" t="s">
        <v>1</v>
      </c>
      <c r="J38" s="135" t="s">
        <v>0</v>
      </c>
    </row>
    <row r="39" spans="1:10" ht="25.5" hidden="1" customHeight="1" x14ac:dyDescent="0.2">
      <c r="A39" s="130">
        <v>1</v>
      </c>
      <c r="B39" s="136" t="s">
        <v>46</v>
      </c>
      <c r="C39" s="137" t="s">
        <v>45</v>
      </c>
      <c r="D39" s="138"/>
      <c r="E39" s="138"/>
      <c r="F39" s="146">
        <f>'Rozpočet Pol'!AC22</f>
        <v>0</v>
      </c>
      <c r="G39" s="147">
        <f>'Rozpočet Pol'!AD22</f>
        <v>0</v>
      </c>
      <c r="H39" s="148">
        <f>(F39*SazbaDPH1/100)+(G39*SazbaDPH2/100)</f>
        <v>0</v>
      </c>
      <c r="I39" s="148">
        <f>F39+G39+H39</f>
        <v>0</v>
      </c>
      <c r="J39" s="139" t="str">
        <f>IF(CenaCelkemVypocet=0,"",I39/CenaCelkemVypocet*100)</f>
        <v/>
      </c>
    </row>
    <row r="40" spans="1:10" ht="25.5" hidden="1" customHeight="1" x14ac:dyDescent="0.2">
      <c r="A40" s="130"/>
      <c r="B40" s="140" t="s">
        <v>47</v>
      </c>
      <c r="C40" s="141"/>
      <c r="D40" s="141"/>
      <c r="E40" s="142"/>
      <c r="F40" s="149">
        <f>SUMIF(A39:A39,"=1",F39:F39)</f>
        <v>0</v>
      </c>
      <c r="G40" s="150">
        <f>SUMIF(A39:A39,"=1",G39:G39)</f>
        <v>0</v>
      </c>
      <c r="H40" s="150">
        <f>SUMIF(A39:A39,"=1",H39:H39)</f>
        <v>0</v>
      </c>
      <c r="I40" s="150">
        <f>SUMIF(A39:A39,"=1",I39:I39)</f>
        <v>0</v>
      </c>
      <c r="J40" s="131">
        <f>SUMIF(A39:A39,"=1",J39:J39)</f>
        <v>0</v>
      </c>
    </row>
    <row r="44" spans="1:10" ht="15.75" x14ac:dyDescent="0.25">
      <c r="B44" s="160" t="s">
        <v>49</v>
      </c>
    </row>
    <row r="46" spans="1:10" ht="25.5" customHeight="1" x14ac:dyDescent="0.2">
      <c r="A46" s="161"/>
      <c r="B46" s="164" t="s">
        <v>16</v>
      </c>
      <c r="C46" s="164" t="s">
        <v>5</v>
      </c>
      <c r="D46" s="165"/>
      <c r="E46" s="165"/>
      <c r="F46" s="168" t="s">
        <v>50</v>
      </c>
      <c r="G46" s="168"/>
      <c r="H46" s="168"/>
      <c r="I46" s="169" t="s">
        <v>28</v>
      </c>
      <c r="J46" s="169"/>
    </row>
    <row r="47" spans="1:10" ht="25.5" customHeight="1" x14ac:dyDescent="0.2">
      <c r="A47" s="162"/>
      <c r="B47" s="170" t="s">
        <v>51</v>
      </c>
      <c r="C47" s="171" t="s">
        <v>52</v>
      </c>
      <c r="D47" s="172"/>
      <c r="E47" s="172"/>
      <c r="F47" s="176" t="s">
        <v>24</v>
      </c>
      <c r="G47" s="177"/>
      <c r="H47" s="177"/>
      <c r="I47" s="178">
        <f>'Rozpočet Pol'!G8</f>
        <v>0</v>
      </c>
      <c r="J47" s="178"/>
    </row>
    <row r="48" spans="1:10" ht="25.5" customHeight="1" x14ac:dyDescent="0.2">
      <c r="A48" s="162"/>
      <c r="B48" s="173" t="s">
        <v>53</v>
      </c>
      <c r="C48" s="174" t="s">
        <v>54</v>
      </c>
      <c r="D48" s="175"/>
      <c r="E48" s="175"/>
      <c r="F48" s="179" t="s">
        <v>24</v>
      </c>
      <c r="G48" s="180"/>
      <c r="H48" s="180"/>
      <c r="I48" s="181">
        <f>'Rozpočet Pol'!G18</f>
        <v>0</v>
      </c>
      <c r="J48" s="181"/>
    </row>
    <row r="49" spans="1:10" ht="25.5" customHeight="1" x14ac:dyDescent="0.2">
      <c r="A49" s="163"/>
      <c r="B49" s="166" t="s">
        <v>1</v>
      </c>
      <c r="C49" s="166"/>
      <c r="D49" s="167"/>
      <c r="E49" s="167"/>
      <c r="F49" s="182"/>
      <c r="G49" s="183"/>
      <c r="H49" s="183"/>
      <c r="I49" s="184">
        <f>SUM(I47:I48)</f>
        <v>0</v>
      </c>
      <c r="J49" s="184"/>
    </row>
    <row r="50" spans="1:10" x14ac:dyDescent="0.2">
      <c r="F50" s="185"/>
      <c r="G50" s="129"/>
      <c r="H50" s="185"/>
      <c r="I50" s="129"/>
      <c r="J50" s="129"/>
    </row>
    <row r="51" spans="1:10" x14ac:dyDescent="0.2">
      <c r="F51" s="185"/>
      <c r="G51" s="129"/>
      <c r="H51" s="185"/>
      <c r="I51" s="129"/>
      <c r="J51" s="129"/>
    </row>
    <row r="52" spans="1:10" x14ac:dyDescent="0.2">
      <c r="F52" s="185"/>
      <c r="G52" s="129"/>
      <c r="H52" s="185"/>
      <c r="I52" s="129"/>
      <c r="J52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5">
    <mergeCell ref="I48:J48"/>
    <mergeCell ref="C48:E48"/>
    <mergeCell ref="I49:J49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E35775-552A-4BEF-ABC3-54A89B47B63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7" t="s">
        <v>41</v>
      </c>
      <c r="B2" s="76"/>
      <c r="C2" s="102"/>
      <c r="D2" s="102"/>
      <c r="E2" s="102"/>
      <c r="F2" s="102"/>
      <c r="G2" s="103"/>
    </row>
    <row r="3" spans="1:7" ht="24.95" hidden="1" customHeight="1" x14ac:dyDescent="0.2">
      <c r="A3" s="77" t="s">
        <v>7</v>
      </c>
      <c r="B3" s="76"/>
      <c r="C3" s="102"/>
      <c r="D3" s="102"/>
      <c r="E3" s="102"/>
      <c r="F3" s="102"/>
      <c r="G3" s="103"/>
    </row>
    <row r="4" spans="1:7" ht="24.95" hidden="1" customHeight="1" x14ac:dyDescent="0.2">
      <c r="A4" s="77" t="s">
        <v>8</v>
      </c>
      <c r="B4" s="76"/>
      <c r="C4" s="102"/>
      <c r="D4" s="102"/>
      <c r="E4" s="102"/>
      <c r="F4" s="102"/>
      <c r="G4" s="10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9BA283-D4E3-4B3B-BC66-A5446DC3DE92}">
  <sheetPr>
    <outlinePr summaryBelow="0"/>
  </sheetPr>
  <dimension ref="A1:BH32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8" customWidth="1"/>
    <col min="3" max="3" width="38.28515625" style="12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188" t="s">
        <v>6</v>
      </c>
      <c r="B1" s="188"/>
      <c r="C1" s="188"/>
      <c r="D1" s="188"/>
      <c r="E1" s="188"/>
      <c r="F1" s="188"/>
      <c r="G1" s="188"/>
      <c r="AE1" t="s">
        <v>58</v>
      </c>
    </row>
    <row r="2" spans="1:60" ht="24.95" customHeight="1" x14ac:dyDescent="0.2">
      <c r="A2" s="195" t="s">
        <v>57</v>
      </c>
      <c r="B2" s="189"/>
      <c r="C2" s="190" t="s">
        <v>45</v>
      </c>
      <c r="D2" s="191"/>
      <c r="E2" s="191"/>
      <c r="F2" s="191"/>
      <c r="G2" s="197"/>
      <c r="AE2" t="s">
        <v>59</v>
      </c>
    </row>
    <row r="3" spans="1:60" ht="24.95" hidden="1" customHeight="1" x14ac:dyDescent="0.2">
      <c r="A3" s="196" t="s">
        <v>7</v>
      </c>
      <c r="B3" s="194"/>
      <c r="C3" s="192"/>
      <c r="D3" s="193"/>
      <c r="E3" s="193"/>
      <c r="F3" s="193"/>
      <c r="G3" s="198"/>
      <c r="AE3" t="s">
        <v>60</v>
      </c>
    </row>
    <row r="4" spans="1:60" ht="24.95" hidden="1" customHeight="1" x14ac:dyDescent="0.2">
      <c r="A4" s="196" t="s">
        <v>8</v>
      </c>
      <c r="B4" s="194"/>
      <c r="C4" s="192"/>
      <c r="D4" s="193"/>
      <c r="E4" s="193"/>
      <c r="F4" s="193"/>
      <c r="G4" s="198"/>
      <c r="AE4" t="s">
        <v>61</v>
      </c>
    </row>
    <row r="5" spans="1:60" hidden="1" x14ac:dyDescent="0.2">
      <c r="A5" s="199" t="s">
        <v>62</v>
      </c>
      <c r="B5" s="200"/>
      <c r="C5" s="201"/>
      <c r="D5" s="202"/>
      <c r="E5" s="202"/>
      <c r="F5" s="202"/>
      <c r="G5" s="203"/>
      <c r="AE5" t="s">
        <v>63</v>
      </c>
    </row>
    <row r="7" spans="1:60" ht="38.25" x14ac:dyDescent="0.2">
      <c r="A7" s="208" t="s">
        <v>64</v>
      </c>
      <c r="B7" s="209" t="s">
        <v>65</v>
      </c>
      <c r="C7" s="209" t="s">
        <v>66</v>
      </c>
      <c r="D7" s="208" t="s">
        <v>67</v>
      </c>
      <c r="E7" s="208" t="s">
        <v>68</v>
      </c>
      <c r="F7" s="204" t="s">
        <v>69</v>
      </c>
      <c r="G7" s="225" t="s">
        <v>28</v>
      </c>
      <c r="H7" s="226" t="s">
        <v>29</v>
      </c>
      <c r="I7" s="226" t="s">
        <v>70</v>
      </c>
      <c r="J7" s="226" t="s">
        <v>30</v>
      </c>
      <c r="K7" s="226" t="s">
        <v>71</v>
      </c>
      <c r="L7" s="226" t="s">
        <v>72</v>
      </c>
      <c r="M7" s="226" t="s">
        <v>73</v>
      </c>
      <c r="N7" s="226" t="s">
        <v>74</v>
      </c>
      <c r="O7" s="226" t="s">
        <v>75</v>
      </c>
      <c r="P7" s="226" t="s">
        <v>76</v>
      </c>
      <c r="Q7" s="226" t="s">
        <v>77</v>
      </c>
      <c r="R7" s="226" t="s">
        <v>78</v>
      </c>
      <c r="S7" s="226" t="s">
        <v>79</v>
      </c>
      <c r="T7" s="226" t="s">
        <v>80</v>
      </c>
      <c r="U7" s="211" t="s">
        <v>81</v>
      </c>
    </row>
    <row r="8" spans="1:60" x14ac:dyDescent="0.2">
      <c r="A8" s="227" t="s">
        <v>82</v>
      </c>
      <c r="B8" s="228" t="s">
        <v>51</v>
      </c>
      <c r="C8" s="229" t="s">
        <v>52</v>
      </c>
      <c r="D8" s="230"/>
      <c r="E8" s="231"/>
      <c r="F8" s="232"/>
      <c r="G8" s="232">
        <f>SUMIF(AE9:AE17,"&lt;&gt;NOR",G9:G17)</f>
        <v>0</v>
      </c>
      <c r="H8" s="232"/>
      <c r="I8" s="232">
        <f>SUM(I9:I17)</f>
        <v>0</v>
      </c>
      <c r="J8" s="232"/>
      <c r="K8" s="232">
        <f>SUM(K9:K17)</f>
        <v>0</v>
      </c>
      <c r="L8" s="232"/>
      <c r="M8" s="232">
        <f>SUM(M9:M17)</f>
        <v>0</v>
      </c>
      <c r="N8" s="210"/>
      <c r="O8" s="210">
        <f>SUM(O9:O17)</f>
        <v>1.7770000000000001E-2</v>
      </c>
      <c r="P8" s="210"/>
      <c r="Q8" s="210">
        <f>SUM(Q9:Q17)</f>
        <v>1.88175</v>
      </c>
      <c r="R8" s="210"/>
      <c r="S8" s="210"/>
      <c r="T8" s="227"/>
      <c r="U8" s="210">
        <f>SUM(U9:U17)</f>
        <v>38.410000000000004</v>
      </c>
      <c r="AE8" t="s">
        <v>83</v>
      </c>
    </row>
    <row r="9" spans="1:60" outlineLevel="1" x14ac:dyDescent="0.2">
      <c r="A9" s="206">
        <v>1</v>
      </c>
      <c r="B9" s="212" t="s">
        <v>84</v>
      </c>
      <c r="C9" s="255" t="s">
        <v>85</v>
      </c>
      <c r="D9" s="214" t="s">
        <v>86</v>
      </c>
      <c r="E9" s="220">
        <v>10</v>
      </c>
      <c r="F9" s="222">
        <f>H9+J9</f>
        <v>0</v>
      </c>
      <c r="G9" s="223">
        <f>ROUND(E9*F9,2)</f>
        <v>0</v>
      </c>
      <c r="H9" s="223"/>
      <c r="I9" s="223">
        <f>ROUND(E9*H9,2)</f>
        <v>0</v>
      </c>
      <c r="J9" s="223"/>
      <c r="K9" s="223">
        <f>ROUND(E9*J9,2)</f>
        <v>0</v>
      </c>
      <c r="L9" s="223">
        <v>21</v>
      </c>
      <c r="M9" s="223">
        <f>G9*(1+L9/100)</f>
        <v>0</v>
      </c>
      <c r="N9" s="215">
        <v>3.4000000000000002E-4</v>
      </c>
      <c r="O9" s="215">
        <f>ROUND(E9*N9,5)</f>
        <v>3.3999999999999998E-3</v>
      </c>
      <c r="P9" s="215">
        <v>0</v>
      </c>
      <c r="Q9" s="215">
        <f>ROUND(E9*P9,5)</f>
        <v>0</v>
      </c>
      <c r="R9" s="215"/>
      <c r="S9" s="215"/>
      <c r="T9" s="216">
        <v>0.32</v>
      </c>
      <c r="U9" s="215">
        <f>ROUND(E9*T9,2)</f>
        <v>3.2</v>
      </c>
      <c r="V9" s="205"/>
      <c r="W9" s="205"/>
      <c r="X9" s="205"/>
      <c r="Y9" s="205"/>
      <c r="Z9" s="205"/>
      <c r="AA9" s="205"/>
      <c r="AB9" s="205"/>
      <c r="AC9" s="205"/>
      <c r="AD9" s="205"/>
      <c r="AE9" s="205" t="s">
        <v>87</v>
      </c>
      <c r="AF9" s="205"/>
      <c r="AG9" s="205"/>
      <c r="AH9" s="205"/>
      <c r="AI9" s="205"/>
      <c r="AJ9" s="205"/>
      <c r="AK9" s="205"/>
      <c r="AL9" s="205"/>
      <c r="AM9" s="205"/>
      <c r="AN9" s="205"/>
      <c r="AO9" s="205"/>
      <c r="AP9" s="205"/>
      <c r="AQ9" s="205"/>
      <c r="AR9" s="205"/>
      <c r="AS9" s="205"/>
      <c r="AT9" s="205"/>
      <c r="AU9" s="205"/>
      <c r="AV9" s="205"/>
      <c r="AW9" s="205"/>
      <c r="AX9" s="205"/>
      <c r="AY9" s="205"/>
      <c r="AZ9" s="205"/>
      <c r="BA9" s="205"/>
      <c r="BB9" s="205"/>
      <c r="BC9" s="205"/>
      <c r="BD9" s="205"/>
      <c r="BE9" s="205"/>
      <c r="BF9" s="205"/>
      <c r="BG9" s="205"/>
      <c r="BH9" s="205"/>
    </row>
    <row r="10" spans="1:60" outlineLevel="1" x14ac:dyDescent="0.2">
      <c r="A10" s="206">
        <v>2</v>
      </c>
      <c r="B10" s="212" t="s">
        <v>88</v>
      </c>
      <c r="C10" s="255" t="s">
        <v>89</v>
      </c>
      <c r="D10" s="214" t="s">
        <v>86</v>
      </c>
      <c r="E10" s="220">
        <v>9</v>
      </c>
      <c r="F10" s="222">
        <f>H10+J10</f>
        <v>0</v>
      </c>
      <c r="G10" s="223">
        <f>ROUND(E10*F10,2)</f>
        <v>0</v>
      </c>
      <c r="H10" s="223"/>
      <c r="I10" s="223">
        <f>ROUND(E10*H10,2)</f>
        <v>0</v>
      </c>
      <c r="J10" s="223"/>
      <c r="K10" s="223">
        <f>ROUND(E10*J10,2)</f>
        <v>0</v>
      </c>
      <c r="L10" s="223">
        <v>21</v>
      </c>
      <c r="M10" s="223">
        <f>G10*(1+L10/100)</f>
        <v>0</v>
      </c>
      <c r="N10" s="215">
        <v>7.7999999999999999E-4</v>
      </c>
      <c r="O10" s="215">
        <f>ROUND(E10*N10,5)</f>
        <v>7.0200000000000002E-3</v>
      </c>
      <c r="P10" s="215">
        <v>0</v>
      </c>
      <c r="Q10" s="215">
        <f>ROUND(E10*P10,5)</f>
        <v>0</v>
      </c>
      <c r="R10" s="215"/>
      <c r="S10" s="215"/>
      <c r="T10" s="216">
        <v>0.81899999999999995</v>
      </c>
      <c r="U10" s="215">
        <f>ROUND(E10*T10,2)</f>
        <v>7.37</v>
      </c>
      <c r="V10" s="205"/>
      <c r="W10" s="205"/>
      <c r="X10" s="205"/>
      <c r="Y10" s="205"/>
      <c r="Z10" s="205"/>
      <c r="AA10" s="205"/>
      <c r="AB10" s="205"/>
      <c r="AC10" s="205"/>
      <c r="AD10" s="205"/>
      <c r="AE10" s="205" t="s">
        <v>87</v>
      </c>
      <c r="AF10" s="205"/>
      <c r="AG10" s="205"/>
      <c r="AH10" s="205"/>
      <c r="AI10" s="205"/>
      <c r="AJ10" s="205"/>
      <c r="AK10" s="205"/>
      <c r="AL10" s="205"/>
      <c r="AM10" s="205"/>
      <c r="AN10" s="205"/>
      <c r="AO10" s="205"/>
      <c r="AP10" s="205"/>
      <c r="AQ10" s="205"/>
      <c r="AR10" s="205"/>
      <c r="AS10" s="205"/>
      <c r="AT10" s="205"/>
      <c r="AU10" s="205"/>
      <c r="AV10" s="205"/>
      <c r="AW10" s="205"/>
      <c r="AX10" s="205"/>
      <c r="AY10" s="205"/>
      <c r="AZ10" s="205"/>
      <c r="BA10" s="205"/>
      <c r="BB10" s="205"/>
      <c r="BC10" s="205"/>
      <c r="BD10" s="205"/>
      <c r="BE10" s="205"/>
      <c r="BF10" s="205"/>
      <c r="BG10" s="205"/>
      <c r="BH10" s="205"/>
    </row>
    <row r="11" spans="1:60" outlineLevel="1" x14ac:dyDescent="0.2">
      <c r="A11" s="206">
        <v>3</v>
      </c>
      <c r="B11" s="212" t="s">
        <v>90</v>
      </c>
      <c r="C11" s="255" t="s">
        <v>91</v>
      </c>
      <c r="D11" s="214" t="s">
        <v>92</v>
      </c>
      <c r="E11" s="220">
        <v>2</v>
      </c>
      <c r="F11" s="222">
        <f>H11+J11</f>
        <v>0</v>
      </c>
      <c r="G11" s="223">
        <f>ROUND(E11*F11,2)</f>
        <v>0</v>
      </c>
      <c r="H11" s="223"/>
      <c r="I11" s="223">
        <f>ROUND(E11*H11,2)</f>
        <v>0</v>
      </c>
      <c r="J11" s="223"/>
      <c r="K11" s="223">
        <f>ROUND(E11*J11,2)</f>
        <v>0</v>
      </c>
      <c r="L11" s="223">
        <v>21</v>
      </c>
      <c r="M11" s="223">
        <f>G11*(1+L11/100)</f>
        <v>0</v>
      </c>
      <c r="N11" s="215">
        <v>0</v>
      </c>
      <c r="O11" s="215">
        <f>ROUND(E11*N11,5)</f>
        <v>0</v>
      </c>
      <c r="P11" s="215">
        <v>0</v>
      </c>
      <c r="Q11" s="215">
        <f>ROUND(E11*P11,5)</f>
        <v>0</v>
      </c>
      <c r="R11" s="215"/>
      <c r="S11" s="215"/>
      <c r="T11" s="216">
        <v>0.14799999999999999</v>
      </c>
      <c r="U11" s="215">
        <f>ROUND(E11*T11,2)</f>
        <v>0.3</v>
      </c>
      <c r="V11" s="205"/>
      <c r="W11" s="205"/>
      <c r="X11" s="205"/>
      <c r="Y11" s="205"/>
      <c r="Z11" s="205"/>
      <c r="AA11" s="205"/>
      <c r="AB11" s="205"/>
      <c r="AC11" s="205"/>
      <c r="AD11" s="205"/>
      <c r="AE11" s="205" t="s">
        <v>87</v>
      </c>
      <c r="AF11" s="205"/>
      <c r="AG11" s="205"/>
      <c r="AH11" s="205"/>
      <c r="AI11" s="205"/>
      <c r="AJ11" s="205"/>
      <c r="AK11" s="205"/>
      <c r="AL11" s="205"/>
      <c r="AM11" s="205"/>
      <c r="AN11" s="205"/>
      <c r="AO11" s="205"/>
      <c r="AP11" s="205"/>
      <c r="AQ11" s="205"/>
      <c r="AR11" s="205"/>
      <c r="AS11" s="205"/>
      <c r="AT11" s="205"/>
      <c r="AU11" s="205"/>
      <c r="AV11" s="205"/>
      <c r="AW11" s="205"/>
      <c r="AX11" s="205"/>
      <c r="AY11" s="205"/>
      <c r="AZ11" s="205"/>
      <c r="BA11" s="205"/>
      <c r="BB11" s="205"/>
      <c r="BC11" s="205"/>
      <c r="BD11" s="205"/>
      <c r="BE11" s="205"/>
      <c r="BF11" s="205"/>
      <c r="BG11" s="205"/>
      <c r="BH11" s="205"/>
    </row>
    <row r="12" spans="1:60" outlineLevel="1" x14ac:dyDescent="0.2">
      <c r="A12" s="206">
        <v>4</v>
      </c>
      <c r="B12" s="212" t="s">
        <v>93</v>
      </c>
      <c r="C12" s="255" t="s">
        <v>94</v>
      </c>
      <c r="D12" s="214" t="s">
        <v>95</v>
      </c>
      <c r="E12" s="220">
        <v>2</v>
      </c>
      <c r="F12" s="222">
        <f>H12+J12</f>
        <v>0</v>
      </c>
      <c r="G12" s="223">
        <f>ROUND(E12*F12,2)</f>
        <v>0</v>
      </c>
      <c r="H12" s="223"/>
      <c r="I12" s="223">
        <f>ROUND(E12*H12,2)</f>
        <v>0</v>
      </c>
      <c r="J12" s="223"/>
      <c r="K12" s="223">
        <f>ROUND(E12*J12,2)</f>
        <v>0</v>
      </c>
      <c r="L12" s="223">
        <v>21</v>
      </c>
      <c r="M12" s="223">
        <f>G12*(1+L12/100)</f>
        <v>0</v>
      </c>
      <c r="N12" s="215">
        <v>0</v>
      </c>
      <c r="O12" s="215">
        <f>ROUND(E12*N12,5)</f>
        <v>0</v>
      </c>
      <c r="P12" s="215">
        <v>0</v>
      </c>
      <c r="Q12" s="215">
        <f>ROUND(E12*P12,5)</f>
        <v>0</v>
      </c>
      <c r="R12" s="215"/>
      <c r="S12" s="215"/>
      <c r="T12" s="216">
        <v>0</v>
      </c>
      <c r="U12" s="215">
        <f>ROUND(E12*T12,2)</f>
        <v>0</v>
      </c>
      <c r="V12" s="205"/>
      <c r="W12" s="205"/>
      <c r="X12" s="205"/>
      <c r="Y12" s="205"/>
      <c r="Z12" s="205"/>
      <c r="AA12" s="205"/>
      <c r="AB12" s="205"/>
      <c r="AC12" s="205"/>
      <c r="AD12" s="205"/>
      <c r="AE12" s="205" t="s">
        <v>87</v>
      </c>
      <c r="AF12" s="205"/>
      <c r="AG12" s="205"/>
      <c r="AH12" s="205"/>
      <c r="AI12" s="205"/>
      <c r="AJ12" s="205"/>
      <c r="AK12" s="205"/>
      <c r="AL12" s="205"/>
      <c r="AM12" s="205"/>
      <c r="AN12" s="205"/>
      <c r="AO12" s="205"/>
      <c r="AP12" s="205"/>
      <c r="AQ12" s="205"/>
      <c r="AR12" s="205"/>
      <c r="AS12" s="205"/>
      <c r="AT12" s="205"/>
      <c r="AU12" s="205"/>
      <c r="AV12" s="205"/>
      <c r="AW12" s="205"/>
      <c r="AX12" s="205"/>
      <c r="AY12" s="205"/>
      <c r="AZ12" s="205"/>
      <c r="BA12" s="205"/>
      <c r="BB12" s="205"/>
      <c r="BC12" s="205"/>
      <c r="BD12" s="205"/>
      <c r="BE12" s="205"/>
      <c r="BF12" s="205"/>
      <c r="BG12" s="205"/>
      <c r="BH12" s="205"/>
    </row>
    <row r="13" spans="1:60" outlineLevel="1" x14ac:dyDescent="0.2">
      <c r="A13" s="206">
        <v>5</v>
      </c>
      <c r="B13" s="212" t="s">
        <v>93</v>
      </c>
      <c r="C13" s="255" t="s">
        <v>96</v>
      </c>
      <c r="D13" s="214" t="s">
        <v>95</v>
      </c>
      <c r="E13" s="220">
        <v>1</v>
      </c>
      <c r="F13" s="222">
        <f>H13+J13</f>
        <v>0</v>
      </c>
      <c r="G13" s="223">
        <f>ROUND(E13*F13,2)</f>
        <v>0</v>
      </c>
      <c r="H13" s="223"/>
      <c r="I13" s="223">
        <f>ROUND(E13*H13,2)</f>
        <v>0</v>
      </c>
      <c r="J13" s="223"/>
      <c r="K13" s="223">
        <f>ROUND(E13*J13,2)</f>
        <v>0</v>
      </c>
      <c r="L13" s="223">
        <v>21</v>
      </c>
      <c r="M13" s="223">
        <f>G13*(1+L13/100)</f>
        <v>0</v>
      </c>
      <c r="N13" s="215">
        <v>0</v>
      </c>
      <c r="O13" s="215">
        <f>ROUND(E13*N13,5)</f>
        <v>0</v>
      </c>
      <c r="P13" s="215">
        <v>0</v>
      </c>
      <c r="Q13" s="215">
        <f>ROUND(E13*P13,5)</f>
        <v>0</v>
      </c>
      <c r="R13" s="215"/>
      <c r="S13" s="215"/>
      <c r="T13" s="216">
        <v>0</v>
      </c>
      <c r="U13" s="215">
        <f>ROUND(E13*T13,2)</f>
        <v>0</v>
      </c>
      <c r="V13" s="205"/>
      <c r="W13" s="205"/>
      <c r="X13" s="205"/>
      <c r="Y13" s="205"/>
      <c r="Z13" s="205"/>
      <c r="AA13" s="205"/>
      <c r="AB13" s="205"/>
      <c r="AC13" s="205"/>
      <c r="AD13" s="205"/>
      <c r="AE13" s="205" t="s">
        <v>87</v>
      </c>
      <c r="AF13" s="205"/>
      <c r="AG13" s="205"/>
      <c r="AH13" s="205"/>
      <c r="AI13" s="205"/>
      <c r="AJ13" s="205"/>
      <c r="AK13" s="205"/>
      <c r="AL13" s="205"/>
      <c r="AM13" s="205"/>
      <c r="AN13" s="205"/>
      <c r="AO13" s="205"/>
      <c r="AP13" s="205"/>
      <c r="AQ13" s="205"/>
      <c r="AR13" s="205"/>
      <c r="AS13" s="205"/>
      <c r="AT13" s="205"/>
      <c r="AU13" s="205"/>
      <c r="AV13" s="205"/>
      <c r="AW13" s="205"/>
      <c r="AX13" s="205"/>
      <c r="AY13" s="205"/>
      <c r="AZ13" s="205"/>
      <c r="BA13" s="205"/>
      <c r="BB13" s="205"/>
      <c r="BC13" s="205"/>
      <c r="BD13" s="205"/>
      <c r="BE13" s="205"/>
      <c r="BF13" s="205"/>
      <c r="BG13" s="205"/>
      <c r="BH13" s="205"/>
    </row>
    <row r="14" spans="1:60" outlineLevel="1" x14ac:dyDescent="0.2">
      <c r="A14" s="206">
        <v>6</v>
      </c>
      <c r="B14" s="212" t="s">
        <v>97</v>
      </c>
      <c r="C14" s="255" t="s">
        <v>98</v>
      </c>
      <c r="D14" s="214" t="s">
        <v>86</v>
      </c>
      <c r="E14" s="220">
        <v>15</v>
      </c>
      <c r="F14" s="222">
        <f>H14+J14</f>
        <v>0</v>
      </c>
      <c r="G14" s="223">
        <f>ROUND(E14*F14,2)</f>
        <v>0</v>
      </c>
      <c r="H14" s="223"/>
      <c r="I14" s="223">
        <f>ROUND(E14*H14,2)</f>
        <v>0</v>
      </c>
      <c r="J14" s="223"/>
      <c r="K14" s="223">
        <f>ROUND(E14*J14,2)</f>
        <v>0</v>
      </c>
      <c r="L14" s="223">
        <v>21</v>
      </c>
      <c r="M14" s="223">
        <f>G14*(1+L14/100)</f>
        <v>0</v>
      </c>
      <c r="N14" s="215">
        <v>4.8999999999999998E-4</v>
      </c>
      <c r="O14" s="215">
        <f>ROUND(E14*N14,5)</f>
        <v>7.3499999999999998E-3</v>
      </c>
      <c r="P14" s="215">
        <v>0.12545000000000001</v>
      </c>
      <c r="Q14" s="215">
        <f>ROUND(E14*P14,5)</f>
        <v>1.88175</v>
      </c>
      <c r="R14" s="215"/>
      <c r="S14" s="215"/>
      <c r="T14" s="216">
        <v>1.76268</v>
      </c>
      <c r="U14" s="215">
        <f>ROUND(E14*T14,2)</f>
        <v>26.44</v>
      </c>
      <c r="V14" s="205"/>
      <c r="W14" s="205"/>
      <c r="X14" s="205"/>
      <c r="Y14" s="205"/>
      <c r="Z14" s="205"/>
      <c r="AA14" s="205"/>
      <c r="AB14" s="205"/>
      <c r="AC14" s="205"/>
      <c r="AD14" s="205"/>
      <c r="AE14" s="205" t="s">
        <v>87</v>
      </c>
      <c r="AF14" s="205"/>
      <c r="AG14" s="205"/>
      <c r="AH14" s="205"/>
      <c r="AI14" s="205"/>
      <c r="AJ14" s="205"/>
      <c r="AK14" s="205"/>
      <c r="AL14" s="205"/>
      <c r="AM14" s="205"/>
      <c r="AN14" s="205"/>
      <c r="AO14" s="205"/>
      <c r="AP14" s="205"/>
      <c r="AQ14" s="205"/>
      <c r="AR14" s="205"/>
      <c r="AS14" s="205"/>
      <c r="AT14" s="205"/>
      <c r="AU14" s="205"/>
      <c r="AV14" s="205"/>
      <c r="AW14" s="205"/>
      <c r="AX14" s="205"/>
      <c r="AY14" s="205"/>
      <c r="AZ14" s="205"/>
      <c r="BA14" s="205"/>
      <c r="BB14" s="205"/>
      <c r="BC14" s="205"/>
      <c r="BD14" s="205"/>
      <c r="BE14" s="205"/>
      <c r="BF14" s="205"/>
      <c r="BG14" s="205"/>
      <c r="BH14" s="205"/>
    </row>
    <row r="15" spans="1:60" outlineLevel="1" x14ac:dyDescent="0.2">
      <c r="A15" s="206">
        <v>7</v>
      </c>
      <c r="B15" s="212" t="s">
        <v>93</v>
      </c>
      <c r="C15" s="255" t="s">
        <v>99</v>
      </c>
      <c r="D15" s="214" t="s">
        <v>86</v>
      </c>
      <c r="E15" s="220">
        <v>10</v>
      </c>
      <c r="F15" s="222">
        <f>H15+J15</f>
        <v>0</v>
      </c>
      <c r="G15" s="223">
        <f>ROUND(E15*F15,2)</f>
        <v>0</v>
      </c>
      <c r="H15" s="223"/>
      <c r="I15" s="223">
        <f>ROUND(E15*H15,2)</f>
        <v>0</v>
      </c>
      <c r="J15" s="223"/>
      <c r="K15" s="223">
        <f>ROUND(E15*J15,2)</f>
        <v>0</v>
      </c>
      <c r="L15" s="223">
        <v>21</v>
      </c>
      <c r="M15" s="223">
        <f>G15*(1+L15/100)</f>
        <v>0</v>
      </c>
      <c r="N15" s="215">
        <v>0</v>
      </c>
      <c r="O15" s="215">
        <f>ROUND(E15*N15,5)</f>
        <v>0</v>
      </c>
      <c r="P15" s="215">
        <v>0</v>
      </c>
      <c r="Q15" s="215">
        <f>ROUND(E15*P15,5)</f>
        <v>0</v>
      </c>
      <c r="R15" s="215"/>
      <c r="S15" s="215"/>
      <c r="T15" s="216">
        <v>0</v>
      </c>
      <c r="U15" s="215">
        <f>ROUND(E15*T15,2)</f>
        <v>0</v>
      </c>
      <c r="V15" s="205"/>
      <c r="W15" s="205"/>
      <c r="X15" s="205"/>
      <c r="Y15" s="205"/>
      <c r="Z15" s="205"/>
      <c r="AA15" s="205"/>
      <c r="AB15" s="205"/>
      <c r="AC15" s="205"/>
      <c r="AD15" s="205"/>
      <c r="AE15" s="205" t="s">
        <v>87</v>
      </c>
      <c r="AF15" s="205"/>
      <c r="AG15" s="205"/>
      <c r="AH15" s="205"/>
      <c r="AI15" s="205"/>
      <c r="AJ15" s="205"/>
      <c r="AK15" s="205"/>
      <c r="AL15" s="205"/>
      <c r="AM15" s="205"/>
      <c r="AN15" s="205"/>
      <c r="AO15" s="205"/>
      <c r="AP15" s="205"/>
      <c r="AQ15" s="205"/>
      <c r="AR15" s="205"/>
      <c r="AS15" s="205"/>
      <c r="AT15" s="205"/>
      <c r="AU15" s="205"/>
      <c r="AV15" s="205"/>
      <c r="AW15" s="205"/>
      <c r="AX15" s="205"/>
      <c r="AY15" s="205"/>
      <c r="AZ15" s="205"/>
      <c r="BA15" s="205"/>
      <c r="BB15" s="205"/>
      <c r="BC15" s="205"/>
      <c r="BD15" s="205"/>
      <c r="BE15" s="205"/>
      <c r="BF15" s="205"/>
      <c r="BG15" s="205"/>
      <c r="BH15" s="205"/>
    </row>
    <row r="16" spans="1:60" outlineLevel="1" x14ac:dyDescent="0.2">
      <c r="A16" s="206">
        <v>8</v>
      </c>
      <c r="B16" s="212" t="s">
        <v>100</v>
      </c>
      <c r="C16" s="255" t="s">
        <v>101</v>
      </c>
      <c r="D16" s="214" t="s">
        <v>86</v>
      </c>
      <c r="E16" s="220">
        <v>19</v>
      </c>
      <c r="F16" s="222">
        <f>H16+J16</f>
        <v>0</v>
      </c>
      <c r="G16" s="223">
        <f>ROUND(E16*F16,2)</f>
        <v>0</v>
      </c>
      <c r="H16" s="223"/>
      <c r="I16" s="223">
        <f>ROUND(E16*H16,2)</f>
        <v>0</v>
      </c>
      <c r="J16" s="223"/>
      <c r="K16" s="223">
        <f>ROUND(E16*J16,2)</f>
        <v>0</v>
      </c>
      <c r="L16" s="223">
        <v>21</v>
      </c>
      <c r="M16" s="223">
        <f>G16*(1+L16/100)</f>
        <v>0</v>
      </c>
      <c r="N16" s="215">
        <v>0</v>
      </c>
      <c r="O16" s="215">
        <f>ROUND(E16*N16,5)</f>
        <v>0</v>
      </c>
      <c r="P16" s="215">
        <v>0</v>
      </c>
      <c r="Q16" s="215">
        <f>ROUND(E16*P16,5)</f>
        <v>0</v>
      </c>
      <c r="R16" s="215"/>
      <c r="S16" s="215"/>
      <c r="T16" s="216">
        <v>0.05</v>
      </c>
      <c r="U16" s="215">
        <f>ROUND(E16*T16,2)</f>
        <v>0.95</v>
      </c>
      <c r="V16" s="205"/>
      <c r="W16" s="205"/>
      <c r="X16" s="205"/>
      <c r="Y16" s="205"/>
      <c r="Z16" s="205"/>
      <c r="AA16" s="205"/>
      <c r="AB16" s="205"/>
      <c r="AC16" s="205"/>
      <c r="AD16" s="205"/>
      <c r="AE16" s="205" t="s">
        <v>87</v>
      </c>
      <c r="AF16" s="205"/>
      <c r="AG16" s="205"/>
      <c r="AH16" s="205"/>
      <c r="AI16" s="205"/>
      <c r="AJ16" s="205"/>
      <c r="AK16" s="205"/>
      <c r="AL16" s="205"/>
      <c r="AM16" s="205"/>
      <c r="AN16" s="205"/>
      <c r="AO16" s="205"/>
      <c r="AP16" s="205"/>
      <c r="AQ16" s="205"/>
      <c r="AR16" s="205"/>
      <c r="AS16" s="205"/>
      <c r="AT16" s="205"/>
      <c r="AU16" s="205"/>
      <c r="AV16" s="205"/>
      <c r="AW16" s="205"/>
      <c r="AX16" s="205"/>
      <c r="AY16" s="205"/>
      <c r="AZ16" s="205"/>
      <c r="BA16" s="205"/>
      <c r="BB16" s="205"/>
      <c r="BC16" s="205"/>
      <c r="BD16" s="205"/>
      <c r="BE16" s="205"/>
      <c r="BF16" s="205"/>
      <c r="BG16" s="205"/>
      <c r="BH16" s="205"/>
    </row>
    <row r="17" spans="1:60" outlineLevel="1" x14ac:dyDescent="0.2">
      <c r="A17" s="206">
        <v>9</v>
      </c>
      <c r="B17" s="212" t="s">
        <v>102</v>
      </c>
      <c r="C17" s="255" t="s">
        <v>103</v>
      </c>
      <c r="D17" s="214" t="s">
        <v>104</v>
      </c>
      <c r="E17" s="220">
        <v>0.1</v>
      </c>
      <c r="F17" s="222">
        <f>H17+J17</f>
        <v>0</v>
      </c>
      <c r="G17" s="223">
        <f>ROUND(E17*F17,2)</f>
        <v>0</v>
      </c>
      <c r="H17" s="223"/>
      <c r="I17" s="223">
        <f>ROUND(E17*H17,2)</f>
        <v>0</v>
      </c>
      <c r="J17" s="223"/>
      <c r="K17" s="223">
        <f>ROUND(E17*J17,2)</f>
        <v>0</v>
      </c>
      <c r="L17" s="223">
        <v>21</v>
      </c>
      <c r="M17" s="223">
        <f>G17*(1+L17/100)</f>
        <v>0</v>
      </c>
      <c r="N17" s="215">
        <v>0</v>
      </c>
      <c r="O17" s="215">
        <f>ROUND(E17*N17,5)</f>
        <v>0</v>
      </c>
      <c r="P17" s="215">
        <v>0</v>
      </c>
      <c r="Q17" s="215">
        <f>ROUND(E17*P17,5)</f>
        <v>0</v>
      </c>
      <c r="R17" s="215"/>
      <c r="S17" s="215"/>
      <c r="T17" s="216">
        <v>1.47</v>
      </c>
      <c r="U17" s="215">
        <f>ROUND(E17*T17,2)</f>
        <v>0.15</v>
      </c>
      <c r="V17" s="205"/>
      <c r="W17" s="205"/>
      <c r="X17" s="205"/>
      <c r="Y17" s="205"/>
      <c r="Z17" s="205"/>
      <c r="AA17" s="205"/>
      <c r="AB17" s="205"/>
      <c r="AC17" s="205"/>
      <c r="AD17" s="205"/>
      <c r="AE17" s="205" t="s">
        <v>87</v>
      </c>
      <c r="AF17" s="205"/>
      <c r="AG17" s="205"/>
      <c r="AH17" s="205"/>
      <c r="AI17" s="205"/>
      <c r="AJ17" s="205"/>
      <c r="AK17" s="205"/>
      <c r="AL17" s="205"/>
      <c r="AM17" s="205"/>
      <c r="AN17" s="205"/>
      <c r="AO17" s="205"/>
      <c r="AP17" s="205"/>
      <c r="AQ17" s="205"/>
      <c r="AR17" s="205"/>
      <c r="AS17" s="205"/>
      <c r="AT17" s="205"/>
      <c r="AU17" s="205"/>
      <c r="AV17" s="205"/>
      <c r="AW17" s="205"/>
      <c r="AX17" s="205"/>
      <c r="AY17" s="205"/>
      <c r="AZ17" s="205"/>
      <c r="BA17" s="205"/>
      <c r="BB17" s="205"/>
      <c r="BC17" s="205"/>
      <c r="BD17" s="205"/>
      <c r="BE17" s="205"/>
      <c r="BF17" s="205"/>
      <c r="BG17" s="205"/>
      <c r="BH17" s="205"/>
    </row>
    <row r="18" spans="1:60" x14ac:dyDescent="0.2">
      <c r="A18" s="207" t="s">
        <v>82</v>
      </c>
      <c r="B18" s="213" t="s">
        <v>53</v>
      </c>
      <c r="C18" s="256" t="s">
        <v>54</v>
      </c>
      <c r="D18" s="217"/>
      <c r="E18" s="221"/>
      <c r="F18" s="224"/>
      <c r="G18" s="224">
        <f>SUMIF(AE19:AE20,"&lt;&gt;NOR",G19:G20)</f>
        <v>0</v>
      </c>
      <c r="H18" s="224"/>
      <c r="I18" s="224">
        <f>SUM(I19:I20)</f>
        <v>0</v>
      </c>
      <c r="J18" s="224"/>
      <c r="K18" s="224">
        <f>SUM(K19:K20)</f>
        <v>0</v>
      </c>
      <c r="L18" s="224"/>
      <c r="M18" s="224">
        <f>SUM(M19:M20)</f>
        <v>0</v>
      </c>
      <c r="N18" s="218"/>
      <c r="O18" s="218">
        <f>SUM(O19:O20)</f>
        <v>2.5000000000000001E-2</v>
      </c>
      <c r="P18" s="218"/>
      <c r="Q18" s="218">
        <f>SUM(Q19:Q20)</f>
        <v>0</v>
      </c>
      <c r="R18" s="218"/>
      <c r="S18" s="218"/>
      <c r="T18" s="219"/>
      <c r="U18" s="218">
        <f>SUM(U19:U20)</f>
        <v>7.58</v>
      </c>
      <c r="AE18" t="s">
        <v>83</v>
      </c>
    </row>
    <row r="19" spans="1:60" ht="22.5" outlineLevel="1" x14ac:dyDescent="0.2">
      <c r="A19" s="206">
        <v>10</v>
      </c>
      <c r="B19" s="212" t="s">
        <v>93</v>
      </c>
      <c r="C19" s="255" t="s">
        <v>105</v>
      </c>
      <c r="D19" s="214" t="s">
        <v>106</v>
      </c>
      <c r="E19" s="220">
        <v>25</v>
      </c>
      <c r="F19" s="222">
        <f>H19+J19</f>
        <v>0</v>
      </c>
      <c r="G19" s="223">
        <f>ROUND(E19*F19,2)</f>
        <v>0</v>
      </c>
      <c r="H19" s="223"/>
      <c r="I19" s="223">
        <f>ROUND(E19*H19,2)</f>
        <v>0</v>
      </c>
      <c r="J19" s="223"/>
      <c r="K19" s="223">
        <f>ROUND(E19*J19,2)</f>
        <v>0</v>
      </c>
      <c r="L19" s="223">
        <v>21</v>
      </c>
      <c r="M19" s="223">
        <f>G19*(1+L19/100)</f>
        <v>0</v>
      </c>
      <c r="N19" s="215">
        <v>1E-3</v>
      </c>
      <c r="O19" s="215">
        <f>ROUND(E19*N19,5)</f>
        <v>2.5000000000000001E-2</v>
      </c>
      <c r="P19" s="215">
        <v>0</v>
      </c>
      <c r="Q19" s="215">
        <f>ROUND(E19*P19,5)</f>
        <v>0</v>
      </c>
      <c r="R19" s="215"/>
      <c r="S19" s="215"/>
      <c r="T19" s="216">
        <v>0.3</v>
      </c>
      <c r="U19" s="215">
        <f>ROUND(E19*T19,2)</f>
        <v>7.5</v>
      </c>
      <c r="V19" s="205"/>
      <c r="W19" s="205"/>
      <c r="X19" s="205"/>
      <c r="Y19" s="205"/>
      <c r="Z19" s="205"/>
      <c r="AA19" s="205"/>
      <c r="AB19" s="205"/>
      <c r="AC19" s="205"/>
      <c r="AD19" s="205"/>
      <c r="AE19" s="205" t="s">
        <v>87</v>
      </c>
      <c r="AF19" s="205"/>
      <c r="AG19" s="205"/>
      <c r="AH19" s="205"/>
      <c r="AI19" s="205"/>
      <c r="AJ19" s="205"/>
      <c r="AK19" s="205"/>
      <c r="AL19" s="205"/>
      <c r="AM19" s="205"/>
      <c r="AN19" s="205"/>
      <c r="AO19" s="205"/>
      <c r="AP19" s="205"/>
      <c r="AQ19" s="205"/>
      <c r="AR19" s="205"/>
      <c r="AS19" s="205"/>
      <c r="AT19" s="205"/>
      <c r="AU19" s="205"/>
      <c r="AV19" s="205"/>
      <c r="AW19" s="205"/>
      <c r="AX19" s="205"/>
      <c r="AY19" s="205"/>
      <c r="AZ19" s="205"/>
      <c r="BA19" s="205"/>
      <c r="BB19" s="205"/>
      <c r="BC19" s="205"/>
      <c r="BD19" s="205"/>
      <c r="BE19" s="205"/>
      <c r="BF19" s="205"/>
      <c r="BG19" s="205"/>
      <c r="BH19" s="205"/>
    </row>
    <row r="20" spans="1:60" outlineLevel="1" x14ac:dyDescent="0.2">
      <c r="A20" s="233">
        <v>11</v>
      </c>
      <c r="B20" s="234" t="s">
        <v>107</v>
      </c>
      <c r="C20" s="257" t="s">
        <v>108</v>
      </c>
      <c r="D20" s="235" t="s">
        <v>104</v>
      </c>
      <c r="E20" s="236">
        <v>2.5000000000000001E-2</v>
      </c>
      <c r="F20" s="237">
        <f>H20+J20</f>
        <v>0</v>
      </c>
      <c r="G20" s="238">
        <f>ROUND(E20*F20,2)</f>
        <v>0</v>
      </c>
      <c r="H20" s="238"/>
      <c r="I20" s="238">
        <f>ROUND(E20*H20,2)</f>
        <v>0</v>
      </c>
      <c r="J20" s="238"/>
      <c r="K20" s="238">
        <f>ROUND(E20*J20,2)</f>
        <v>0</v>
      </c>
      <c r="L20" s="238">
        <v>21</v>
      </c>
      <c r="M20" s="238">
        <f>G20*(1+L20/100)</f>
        <v>0</v>
      </c>
      <c r="N20" s="239">
        <v>0</v>
      </c>
      <c r="O20" s="239">
        <f>ROUND(E20*N20,5)</f>
        <v>0</v>
      </c>
      <c r="P20" s="239">
        <v>0</v>
      </c>
      <c r="Q20" s="239">
        <f>ROUND(E20*P20,5)</f>
        <v>0</v>
      </c>
      <c r="R20" s="239"/>
      <c r="S20" s="239"/>
      <c r="T20" s="240">
        <v>3.33</v>
      </c>
      <c r="U20" s="239">
        <f>ROUND(E20*T20,2)</f>
        <v>0.08</v>
      </c>
      <c r="V20" s="205"/>
      <c r="W20" s="205"/>
      <c r="X20" s="205"/>
      <c r="Y20" s="205"/>
      <c r="Z20" s="205"/>
      <c r="AA20" s="205"/>
      <c r="AB20" s="205"/>
      <c r="AC20" s="205"/>
      <c r="AD20" s="205"/>
      <c r="AE20" s="205" t="s">
        <v>87</v>
      </c>
      <c r="AF20" s="205"/>
      <c r="AG20" s="205"/>
      <c r="AH20" s="205"/>
      <c r="AI20" s="205"/>
      <c r="AJ20" s="205"/>
      <c r="AK20" s="205"/>
      <c r="AL20" s="205"/>
      <c r="AM20" s="205"/>
      <c r="AN20" s="205"/>
      <c r="AO20" s="205"/>
      <c r="AP20" s="205"/>
      <c r="AQ20" s="205"/>
      <c r="AR20" s="205"/>
      <c r="AS20" s="205"/>
      <c r="AT20" s="205"/>
      <c r="AU20" s="205"/>
      <c r="AV20" s="205"/>
      <c r="AW20" s="205"/>
      <c r="AX20" s="205"/>
      <c r="AY20" s="205"/>
      <c r="AZ20" s="205"/>
      <c r="BA20" s="205"/>
      <c r="BB20" s="205"/>
      <c r="BC20" s="205"/>
      <c r="BD20" s="205"/>
      <c r="BE20" s="205"/>
      <c r="BF20" s="205"/>
      <c r="BG20" s="205"/>
      <c r="BH20" s="205"/>
    </row>
    <row r="21" spans="1:60" x14ac:dyDescent="0.2">
      <c r="A21" s="6"/>
      <c r="B21" s="7" t="s">
        <v>109</v>
      </c>
      <c r="C21" s="258" t="s">
        <v>109</v>
      </c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AC21">
        <v>12</v>
      </c>
      <c r="AD21">
        <v>21</v>
      </c>
    </row>
    <row r="22" spans="1:60" x14ac:dyDescent="0.2">
      <c r="A22" s="241"/>
      <c r="B22" s="242" t="s">
        <v>28</v>
      </c>
      <c r="C22" s="259" t="s">
        <v>109</v>
      </c>
      <c r="D22" s="243"/>
      <c r="E22" s="243"/>
      <c r="F22" s="243"/>
      <c r="G22" s="254">
        <f>G8+G18</f>
        <v>0</v>
      </c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AC22">
        <f>SUMIF(L7:L20,AC21,G7:G20)</f>
        <v>0</v>
      </c>
      <c r="AD22">
        <f>SUMIF(L7:L20,AD21,G7:G20)</f>
        <v>0</v>
      </c>
      <c r="AE22" t="s">
        <v>110</v>
      </c>
    </row>
    <row r="23" spans="1:60" x14ac:dyDescent="0.2">
      <c r="A23" s="6"/>
      <c r="B23" s="7" t="s">
        <v>109</v>
      </c>
      <c r="C23" s="258" t="s">
        <v>109</v>
      </c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</row>
    <row r="24" spans="1:60" x14ac:dyDescent="0.2">
      <c r="A24" s="6"/>
      <c r="B24" s="7" t="s">
        <v>109</v>
      </c>
      <c r="C24" s="258" t="s">
        <v>109</v>
      </c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</row>
    <row r="25" spans="1:60" x14ac:dyDescent="0.2">
      <c r="A25" s="244" t="s">
        <v>111</v>
      </c>
      <c r="B25" s="244"/>
      <c r="C25" s="260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</row>
    <row r="26" spans="1:60" x14ac:dyDescent="0.2">
      <c r="A26" s="245"/>
      <c r="B26" s="246"/>
      <c r="C26" s="261"/>
      <c r="D26" s="246"/>
      <c r="E26" s="246"/>
      <c r="F26" s="246"/>
      <c r="G26" s="247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AE26" t="s">
        <v>112</v>
      </c>
    </row>
    <row r="27" spans="1:60" x14ac:dyDescent="0.2">
      <c r="A27" s="248"/>
      <c r="B27" s="249"/>
      <c r="C27" s="262"/>
      <c r="D27" s="249"/>
      <c r="E27" s="249"/>
      <c r="F27" s="249"/>
      <c r="G27" s="250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</row>
    <row r="28" spans="1:60" x14ac:dyDescent="0.2">
      <c r="A28" s="248"/>
      <c r="B28" s="249"/>
      <c r="C28" s="262"/>
      <c r="D28" s="249"/>
      <c r="E28" s="249"/>
      <c r="F28" s="249"/>
      <c r="G28" s="250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</row>
    <row r="29" spans="1:60" x14ac:dyDescent="0.2">
      <c r="A29" s="248"/>
      <c r="B29" s="249"/>
      <c r="C29" s="262"/>
      <c r="D29" s="249"/>
      <c r="E29" s="249"/>
      <c r="F29" s="249"/>
      <c r="G29" s="250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</row>
    <row r="30" spans="1:60" x14ac:dyDescent="0.2">
      <c r="A30" s="251"/>
      <c r="B30" s="252"/>
      <c r="C30" s="263"/>
      <c r="D30" s="252"/>
      <c r="E30" s="252"/>
      <c r="F30" s="252"/>
      <c r="G30" s="253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</row>
    <row r="31" spans="1:60" x14ac:dyDescent="0.2">
      <c r="A31" s="6"/>
      <c r="B31" s="7" t="s">
        <v>109</v>
      </c>
      <c r="C31" s="258" t="s">
        <v>109</v>
      </c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</row>
    <row r="32" spans="1:60" x14ac:dyDescent="0.2">
      <c r="C32" s="264"/>
      <c r="AE32" t="s">
        <v>113</v>
      </c>
    </row>
  </sheetData>
  <mergeCells count="6">
    <mergeCell ref="A1:G1"/>
    <mergeCell ref="C2:G2"/>
    <mergeCell ref="C3:G3"/>
    <mergeCell ref="C4:G4"/>
    <mergeCell ref="A25:C25"/>
    <mergeCell ref="A26:G30"/>
  </mergeCells>
  <pageMargins left="0.39370078740157499" right="0.196850393700787" top="0.78740157499999996" bottom="0.78740157499999996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Zbyněk Remeš</dc:creator>
  <cp:lastModifiedBy>Zbyněk Remeš</cp:lastModifiedBy>
  <cp:lastPrinted>2014-02-28T09:52:57Z</cp:lastPrinted>
  <dcterms:created xsi:type="dcterms:W3CDTF">2009-04-08T07:15:50Z</dcterms:created>
  <dcterms:modified xsi:type="dcterms:W3CDTF">2025-04-24T22:45:26Z</dcterms:modified>
</cp:coreProperties>
</file>